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40" windowHeight="18000" tabRatio="450" activeTab="0"/>
  </bookViews>
  <sheets>
    <sheet name="TABLAS" sheetId="1" r:id="rId1"/>
  </sheets>
  <definedNames>
    <definedName name="_ART80">'TABLAS'!$I$14:$L$25</definedName>
    <definedName name="ART80A">'TABLAS'!$N$14:$P$25</definedName>
    <definedName name="CREDITO">'TABLAS'!#REF!</definedName>
    <definedName name="pimpi">'TABLAS'!$I$50:$L$65</definedName>
    <definedName name="pimpi2">'TABLAS'!$N$50:$P$65</definedName>
  </definedNames>
  <calcPr fullCalcOnLoad="1"/>
</workbook>
</file>

<file path=xl/sharedStrings.xml><?xml version="1.0" encoding="utf-8"?>
<sst xmlns="http://schemas.openxmlformats.org/spreadsheetml/2006/main" count="75" uniqueCount="41">
  <si>
    <t>(=) Base Gravable</t>
  </si>
  <si>
    <t>(-) Limite Inferior</t>
  </si>
  <si>
    <t>(=) Excedente Limite Inferior</t>
  </si>
  <si>
    <t>(*) % Aplicado al exced. de lim.inf.</t>
  </si>
  <si>
    <t>(=) Impuesto Marginal</t>
  </si>
  <si>
    <t>(+) Cuota Fija</t>
  </si>
  <si>
    <t>Base Gravable</t>
  </si>
  <si>
    <t>(=) Total de subsidio</t>
  </si>
  <si>
    <t>L. INF</t>
  </si>
  <si>
    <t>L. SUP</t>
  </si>
  <si>
    <t xml:space="preserve">CUOTA </t>
  </si>
  <si>
    <t>% aplicarse</t>
  </si>
  <si>
    <t>FIJA</t>
  </si>
  <si>
    <t>excedente</t>
  </si>
  <si>
    <t>(=) Impuesto Art. 113 LISR</t>
  </si>
  <si>
    <t>(=) ISR por retener s/CIA</t>
  </si>
  <si>
    <t>Cantidad de subsidio para el empleo</t>
  </si>
  <si>
    <t>Deter. ISR por pagar y/o a (favor)</t>
  </si>
  <si>
    <t>(-) Subsidio para el empleo</t>
  </si>
  <si>
    <t>Deter. Subsidio para el empleo</t>
  </si>
  <si>
    <t>SUBSIDIO PARA EL EMPLEO</t>
  </si>
  <si>
    <t>EMPLEADO</t>
  </si>
  <si>
    <t>CONCEPTOS</t>
  </si>
  <si>
    <t>Total Percepciones</t>
  </si>
  <si>
    <t>Percepciones Exenta</t>
  </si>
  <si>
    <t>CALCULO SEGUNDA QUINCENA DE ISR.</t>
  </si>
  <si>
    <t>CALCULO PRIMERA QUINCENA DE ISR.</t>
  </si>
  <si>
    <t>(=) ISR segunda quincena</t>
  </si>
  <si>
    <t>(-) ISR primera quincena</t>
  </si>
  <si>
    <t xml:space="preserve">Segunda quincena </t>
  </si>
  <si>
    <t>Total Percepciones 1ra quincena</t>
  </si>
  <si>
    <t>Total Percepciones 1ra y 2da quicns</t>
  </si>
  <si>
    <t xml:space="preserve"> </t>
  </si>
  <si>
    <t>En Adelante</t>
  </si>
  <si>
    <t>En adelante</t>
  </si>
  <si>
    <t>ARTICULO 96 (IMPUESTO)</t>
  </si>
  <si>
    <t>ARTICULO  96 (IMPUESTO)</t>
  </si>
  <si>
    <t>Deter. Impuesto del Art. 96 LISR</t>
  </si>
  <si>
    <t>Impuesto Art. 96 de LISR</t>
  </si>
  <si>
    <t>(=) Impuesto Art. 96 LISR</t>
  </si>
  <si>
    <t>En adelnate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</si>
</sst>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#,##0.0000"/>
    <numFmt numFmtId="182" formatCode="0_);[Red]\(0\)"/>
    <numFmt numFmtId="183" formatCode="0.000%"/>
    <numFmt numFmtId="184" formatCode="0.00000%"/>
    <numFmt numFmtId="185" formatCode="0.00000000"/>
    <numFmt numFmtId="186" formatCode="0.0%"/>
    <numFmt numFmtId="187" formatCode="0.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Alignment="1">
      <alignment/>
    </xf>
    <xf numFmtId="4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4" fontId="7" fillId="0" borderId="12" xfId="0" applyNumberFormat="1" applyFont="1" applyBorder="1" applyAlignment="1">
      <alignment horizontal="centerContinuous"/>
    </xf>
    <xf numFmtId="4" fontId="6" fillId="0" borderId="13" xfId="0" applyNumberFormat="1" applyFont="1" applyBorder="1" applyAlignment="1">
      <alignment horizontal="centerContinuous"/>
    </xf>
    <xf numFmtId="0" fontId="6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17" fontId="6" fillId="0" borderId="0" xfId="0" applyNumberFormat="1" applyFont="1" applyAlignment="1">
      <alignment/>
    </xf>
    <xf numFmtId="0" fontId="7" fillId="0" borderId="11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0" fontId="6" fillId="0" borderId="20" xfId="0" applyNumberFormat="1" applyFont="1" applyBorder="1" applyAlignment="1">
      <alignment horizontal="center"/>
    </xf>
    <xf numFmtId="0" fontId="7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39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5" fillId="0" borderId="24" xfId="0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0" fontId="6" fillId="0" borderId="2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 quotePrefix="1">
      <alignment horizontal="center"/>
    </xf>
    <xf numFmtId="4" fontId="6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Alignment="1">
      <alignment/>
    </xf>
    <xf numFmtId="4" fontId="6" fillId="0" borderId="14" xfId="0" applyNumberFormat="1" applyFont="1" applyBorder="1" applyAlignment="1">
      <alignment horizontal="centerContinuous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/>
    </xf>
    <xf numFmtId="2" fontId="6" fillId="0" borderId="19" xfId="0" applyNumberFormat="1" applyFont="1" applyBorder="1" applyAlignment="1">
      <alignment/>
    </xf>
    <xf numFmtId="0" fontId="1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T75"/>
  <sheetViews>
    <sheetView showGridLines="0" tabSelected="1" zoomScale="138" zoomScaleNormal="138" zoomScalePageLayoutView="0" workbookViewId="0" topLeftCell="A1">
      <selection activeCell="O67" sqref="O67"/>
    </sheetView>
  </sheetViews>
  <sheetFormatPr defaultColWidth="9.140625" defaultRowHeight="12.75"/>
  <cols>
    <col min="1" max="1" width="1.28515625" style="13" customWidth="1"/>
    <col min="2" max="2" width="1.1484375" style="13" customWidth="1"/>
    <col min="3" max="3" width="0.9921875" style="13" customWidth="1"/>
    <col min="4" max="4" width="28.421875" style="2" customWidth="1"/>
    <col min="5" max="5" width="1.28515625" style="2" customWidth="1"/>
    <col min="6" max="6" width="15.00390625" style="38" bestFit="1" customWidth="1"/>
    <col min="7" max="7" width="12.421875" style="13" customWidth="1"/>
    <col min="8" max="8" width="1.28515625" style="13" customWidth="1"/>
    <col min="9" max="11" width="9.140625" style="13" customWidth="1"/>
    <col min="12" max="12" width="11.8515625" style="13" bestFit="1" customWidth="1"/>
    <col min="13" max="13" width="0.9921875" style="13" customWidth="1"/>
    <col min="14" max="16" width="9.140625" style="13" customWidth="1"/>
    <col min="17" max="17" width="1.28515625" style="13" customWidth="1"/>
    <col min="18" max="18" width="0.85546875" style="13" customWidth="1"/>
    <col min="19" max="20" width="12.421875" style="13" customWidth="1"/>
    <col min="21" max="21" width="12.7109375" style="13" customWidth="1"/>
    <col min="22" max="22" width="1.1484375" style="13" customWidth="1"/>
    <col min="23" max="16384" width="9.140625" style="13" customWidth="1"/>
  </cols>
  <sheetData>
    <row r="1" spans="4:6" ht="12.75">
      <c r="D1" s="9"/>
      <c r="F1" s="37"/>
    </row>
    <row r="2" spans="2:18" ht="6" customHeight="1">
      <c r="B2" s="58"/>
      <c r="C2" s="58"/>
      <c r="D2" s="61"/>
      <c r="E2" s="59"/>
      <c r="F2" s="62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2:18" ht="6" customHeight="1">
      <c r="B3" s="58"/>
      <c r="R3" s="58"/>
    </row>
    <row r="4" spans="2:20" ht="12.75">
      <c r="B4" s="58"/>
      <c r="D4" s="36"/>
      <c r="F4" s="37"/>
      <c r="I4" s="35"/>
      <c r="J4" s="54"/>
      <c r="N4" s="1"/>
      <c r="O4" s="1"/>
      <c r="P4" s="1"/>
      <c r="R4" s="58"/>
      <c r="S4" s="1"/>
      <c r="T4" s="1"/>
    </row>
    <row r="5" spans="2:20" ht="22.5">
      <c r="B5" s="58"/>
      <c r="D5" s="69" t="s">
        <v>26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R5" s="58"/>
      <c r="S5" s="1"/>
      <c r="T5" s="1"/>
    </row>
    <row r="6" spans="2:20" ht="12.75">
      <c r="B6" s="58"/>
      <c r="D6" s="36"/>
      <c r="F6" s="37"/>
      <c r="I6" s="53"/>
      <c r="N6" s="1"/>
      <c r="O6" s="1"/>
      <c r="P6" s="1"/>
      <c r="R6" s="58"/>
      <c r="S6" s="1"/>
      <c r="T6" s="1"/>
    </row>
    <row r="7" spans="2:18" ht="13.5" thickBot="1">
      <c r="B7" s="58"/>
      <c r="D7" s="2" t="s">
        <v>32</v>
      </c>
      <c r="N7" s="1"/>
      <c r="O7" s="1"/>
      <c r="P7" s="1"/>
      <c r="R7" s="58"/>
    </row>
    <row r="8" spans="2:18" ht="13.5" thickBot="1">
      <c r="B8" s="58"/>
      <c r="D8" s="4" t="s">
        <v>22</v>
      </c>
      <c r="E8" s="5"/>
      <c r="F8" s="39" t="s">
        <v>21</v>
      </c>
      <c r="I8" s="14" t="s">
        <v>35</v>
      </c>
      <c r="J8" s="15"/>
      <c r="K8" s="15"/>
      <c r="L8" s="16"/>
      <c r="N8" s="17" t="s">
        <v>20</v>
      </c>
      <c r="O8" s="18"/>
      <c r="P8" s="57"/>
      <c r="R8" s="58"/>
    </row>
    <row r="9" spans="2:18" ht="13.5" thickBot="1">
      <c r="B9" s="58"/>
      <c r="D9" s="6"/>
      <c r="F9" s="40"/>
      <c r="I9" s="19"/>
      <c r="J9" s="19"/>
      <c r="K9" s="19"/>
      <c r="L9" s="19"/>
      <c r="N9" s="19"/>
      <c r="O9" s="19"/>
      <c r="P9" s="19"/>
      <c r="R9" s="58"/>
    </row>
    <row r="10" spans="2:18" ht="13.5" thickBot="1">
      <c r="B10" s="58"/>
      <c r="D10" s="7"/>
      <c r="F10" s="41"/>
      <c r="I10" s="20" t="s">
        <v>8</v>
      </c>
      <c r="J10" s="20" t="s">
        <v>9</v>
      </c>
      <c r="K10" s="20" t="s">
        <v>10</v>
      </c>
      <c r="L10" s="20" t="s">
        <v>11</v>
      </c>
      <c r="M10" s="21"/>
      <c r="N10" s="20" t="s">
        <v>8</v>
      </c>
      <c r="O10" s="20" t="s">
        <v>9</v>
      </c>
      <c r="P10" s="20" t="s">
        <v>10</v>
      </c>
      <c r="R10" s="58"/>
    </row>
    <row r="11" spans="2:18" ht="13.5" thickBot="1">
      <c r="B11" s="58"/>
      <c r="D11" s="7"/>
      <c r="F11" s="42"/>
      <c r="I11" s="22"/>
      <c r="J11" s="22"/>
      <c r="K11" s="22" t="s">
        <v>12</v>
      </c>
      <c r="L11" s="22" t="s">
        <v>13</v>
      </c>
      <c r="M11" s="21"/>
      <c r="N11" s="22"/>
      <c r="O11" s="22"/>
      <c r="P11" s="22" t="s">
        <v>12</v>
      </c>
      <c r="R11" s="58"/>
    </row>
    <row r="12" spans="2:18" ht="13.5" thickBot="1">
      <c r="B12" s="58"/>
      <c r="D12" s="8" t="s">
        <v>30</v>
      </c>
      <c r="E12" s="8"/>
      <c r="F12" s="67">
        <v>4000</v>
      </c>
      <c r="I12" s="23"/>
      <c r="J12" s="24"/>
      <c r="K12" s="23"/>
      <c r="L12" s="25"/>
      <c r="N12" s="23"/>
      <c r="O12" s="23"/>
      <c r="P12" s="23"/>
      <c r="R12" s="58"/>
    </row>
    <row r="13" spans="2:18" ht="12.75">
      <c r="B13" s="58"/>
      <c r="D13" s="8"/>
      <c r="E13" s="8"/>
      <c r="F13" s="44"/>
      <c r="I13" s="26"/>
      <c r="J13" s="27"/>
      <c r="K13" s="26"/>
      <c r="L13" s="28"/>
      <c r="N13" s="26"/>
      <c r="O13" s="50"/>
      <c r="P13" s="50"/>
      <c r="R13" s="58"/>
    </row>
    <row r="14" spans="2:18" ht="12.75">
      <c r="B14" s="58"/>
      <c r="D14" s="9"/>
      <c r="E14" s="9"/>
      <c r="F14" s="45"/>
      <c r="I14" s="29">
        <v>0.01</v>
      </c>
      <c r="J14" s="51">
        <v>318</v>
      </c>
      <c r="K14" s="49">
        <v>0</v>
      </c>
      <c r="L14" s="52">
        <v>0.0192</v>
      </c>
      <c r="N14" s="29">
        <v>0.01</v>
      </c>
      <c r="O14" s="49">
        <v>872.85</v>
      </c>
      <c r="P14" s="49">
        <v>200.85</v>
      </c>
      <c r="R14" s="58"/>
    </row>
    <row r="15" spans="2:18" ht="12.75">
      <c r="B15" s="58"/>
      <c r="D15" s="36" t="s">
        <v>37</v>
      </c>
      <c r="E15" s="3"/>
      <c r="F15" s="45"/>
      <c r="I15" s="29">
        <f aca="true" t="shared" si="0" ref="I15:I21">+J14+0.01</f>
        <v>318.01</v>
      </c>
      <c r="J15" s="51">
        <v>2699.4</v>
      </c>
      <c r="K15" s="49">
        <v>6.15</v>
      </c>
      <c r="L15" s="52">
        <v>0.064</v>
      </c>
      <c r="N15" s="29">
        <f>+O14+0.01</f>
        <v>872.86</v>
      </c>
      <c r="O15" s="49">
        <v>1309.2</v>
      </c>
      <c r="P15" s="49">
        <v>200.7</v>
      </c>
      <c r="R15" s="58"/>
    </row>
    <row r="16" spans="2:18" ht="13.5" thickBot="1">
      <c r="B16" s="58"/>
      <c r="D16" s="8" t="s">
        <v>23</v>
      </c>
      <c r="E16" s="8"/>
      <c r="F16" s="46">
        <f>SUM(F12:F15)</f>
        <v>4000</v>
      </c>
      <c r="I16" s="29">
        <f t="shared" si="0"/>
        <v>2699.4100000000003</v>
      </c>
      <c r="J16" s="51">
        <v>4744.05</v>
      </c>
      <c r="K16" s="49">
        <v>158.55</v>
      </c>
      <c r="L16" s="52">
        <v>0.1088</v>
      </c>
      <c r="N16" s="29">
        <f aca="true" t="shared" si="1" ref="N16:N24">+O15+0.01</f>
        <v>1309.21</v>
      </c>
      <c r="O16" s="49">
        <v>1713.6</v>
      </c>
      <c r="P16" s="49">
        <v>200.7</v>
      </c>
      <c r="R16" s="58"/>
    </row>
    <row r="17" spans="2:18" ht="13.5" thickBot="1">
      <c r="B17" s="58"/>
      <c r="D17" s="8" t="s">
        <v>24</v>
      </c>
      <c r="E17" s="8"/>
      <c r="F17" s="63">
        <v>0</v>
      </c>
      <c r="I17" s="29">
        <f t="shared" si="0"/>
        <v>4744.06</v>
      </c>
      <c r="J17" s="51">
        <v>5514.75</v>
      </c>
      <c r="K17" s="49">
        <v>381</v>
      </c>
      <c r="L17" s="52">
        <v>0.16</v>
      </c>
      <c r="N17" s="29">
        <f t="shared" si="1"/>
        <v>1713.61</v>
      </c>
      <c r="O17" s="49">
        <v>1745.7</v>
      </c>
      <c r="P17" s="49">
        <v>193.8</v>
      </c>
      <c r="R17" s="58"/>
    </row>
    <row r="18" spans="2:18" ht="12.75">
      <c r="B18" s="58"/>
      <c r="D18" s="11" t="s">
        <v>0</v>
      </c>
      <c r="E18" s="11"/>
      <c r="F18" s="46">
        <f>+F16-F17</f>
        <v>4000</v>
      </c>
      <c r="I18" s="29">
        <f t="shared" si="0"/>
        <v>5514.76</v>
      </c>
      <c r="J18" s="51">
        <v>6602.7</v>
      </c>
      <c r="K18" s="49">
        <v>504.3</v>
      </c>
      <c r="L18" s="52">
        <v>0.1792</v>
      </c>
      <c r="N18" s="29">
        <f t="shared" si="1"/>
        <v>1745.71</v>
      </c>
      <c r="O18" s="49">
        <v>2193.75</v>
      </c>
      <c r="P18" s="49">
        <v>188.7</v>
      </c>
      <c r="R18" s="58"/>
    </row>
    <row r="19" spans="2:18" ht="12.75">
      <c r="B19" s="58"/>
      <c r="D19" s="8" t="s">
        <v>1</v>
      </c>
      <c r="E19" s="8"/>
      <c r="F19" s="43">
        <f>VLOOKUP(F18,_ART80,1)</f>
        <v>2699.4100000000003</v>
      </c>
      <c r="I19" s="29">
        <f t="shared" si="0"/>
        <v>6602.71</v>
      </c>
      <c r="J19" s="51">
        <v>13316.7</v>
      </c>
      <c r="K19" s="49">
        <v>699.3</v>
      </c>
      <c r="L19" s="52">
        <v>0.2136</v>
      </c>
      <c r="N19" s="29">
        <f t="shared" si="1"/>
        <v>2193.76</v>
      </c>
      <c r="O19" s="49">
        <v>2327.55</v>
      </c>
      <c r="P19" s="49">
        <v>174.75</v>
      </c>
      <c r="R19" s="58"/>
    </row>
    <row r="20" spans="2:18" ht="12.75">
      <c r="B20" s="58"/>
      <c r="D20" s="8" t="s">
        <v>2</v>
      </c>
      <c r="E20" s="8"/>
      <c r="F20" s="43">
        <f>+F18-F19</f>
        <v>1300.5899999999997</v>
      </c>
      <c r="I20" s="29">
        <f t="shared" si="0"/>
        <v>13316.710000000001</v>
      </c>
      <c r="J20" s="51">
        <v>20988.9</v>
      </c>
      <c r="K20" s="49">
        <v>2133.3</v>
      </c>
      <c r="L20" s="52">
        <v>0.2352</v>
      </c>
      <c r="N20" s="29">
        <f t="shared" si="1"/>
        <v>2327.5600000000004</v>
      </c>
      <c r="O20" s="49">
        <v>2632.65</v>
      </c>
      <c r="P20" s="49">
        <v>160.35</v>
      </c>
      <c r="R20" s="58"/>
    </row>
    <row r="21" spans="2:18" ht="12.75">
      <c r="B21" s="58"/>
      <c r="D21" s="2" t="s">
        <v>3</v>
      </c>
      <c r="F21" s="56">
        <f>VLOOKUP(F19,_ART80,4)</f>
        <v>0.1088</v>
      </c>
      <c r="I21" s="29">
        <f t="shared" si="0"/>
        <v>20988.91</v>
      </c>
      <c r="J21" s="55">
        <v>40071.3</v>
      </c>
      <c r="K21" s="49">
        <v>3937.8</v>
      </c>
      <c r="L21" s="52">
        <v>0.3</v>
      </c>
      <c r="N21" s="29">
        <f t="shared" si="1"/>
        <v>2632.6600000000003</v>
      </c>
      <c r="O21" s="49">
        <v>3071.4</v>
      </c>
      <c r="P21" s="49">
        <v>145.35</v>
      </c>
      <c r="R21" s="58"/>
    </row>
    <row r="22" spans="2:18" ht="12.75">
      <c r="B22" s="58"/>
      <c r="D22" s="2" t="s">
        <v>4</v>
      </c>
      <c r="F22" s="43">
        <f>+F20*F21</f>
        <v>141.50419199999996</v>
      </c>
      <c r="I22" s="29">
        <v>40071.31</v>
      </c>
      <c r="J22" s="30">
        <v>53428.5</v>
      </c>
      <c r="K22" s="29">
        <v>9662.55</v>
      </c>
      <c r="L22" s="34">
        <v>0.32</v>
      </c>
      <c r="N22" s="29">
        <f t="shared" si="1"/>
        <v>3071.4100000000003</v>
      </c>
      <c r="O22" s="29">
        <v>3510.15</v>
      </c>
      <c r="P22" s="29">
        <v>125.1</v>
      </c>
      <c r="R22" s="58"/>
    </row>
    <row r="23" spans="2:18" ht="12.75">
      <c r="B23" s="58"/>
      <c r="D23" s="2" t="s">
        <v>5</v>
      </c>
      <c r="F23" s="43">
        <f>VLOOKUP(F19,_ART80,3)</f>
        <v>158.55</v>
      </c>
      <c r="I23" s="29">
        <v>53428.51</v>
      </c>
      <c r="J23" s="30">
        <v>160285.35</v>
      </c>
      <c r="K23" s="29">
        <v>13936</v>
      </c>
      <c r="L23" s="34">
        <v>0.34</v>
      </c>
      <c r="N23" s="29">
        <f t="shared" si="1"/>
        <v>3510.1600000000003</v>
      </c>
      <c r="O23" s="29">
        <v>3642.6</v>
      </c>
      <c r="P23" s="29">
        <v>107.4</v>
      </c>
      <c r="R23" s="58"/>
    </row>
    <row r="24" spans="2:18" ht="13.5" thickBot="1">
      <c r="B24" s="58"/>
      <c r="D24" s="10" t="s">
        <v>14</v>
      </c>
      <c r="E24" s="10"/>
      <c r="F24" s="47">
        <f>+F22+F23</f>
        <v>300.05419199999994</v>
      </c>
      <c r="I24" s="29">
        <v>160285.36</v>
      </c>
      <c r="J24" s="30" t="s">
        <v>34</v>
      </c>
      <c r="K24" s="29">
        <v>50268.15</v>
      </c>
      <c r="L24" s="34">
        <v>0.35</v>
      </c>
      <c r="M24" s="29"/>
      <c r="N24" s="29">
        <f t="shared" si="1"/>
        <v>3642.61</v>
      </c>
      <c r="O24" s="26"/>
      <c r="P24" s="29">
        <v>0</v>
      </c>
      <c r="R24" s="58"/>
    </row>
    <row r="25" spans="2:18" ht="13.5" thickTop="1">
      <c r="B25" s="58"/>
      <c r="F25" s="43"/>
      <c r="I25" s="26"/>
      <c r="J25" s="27"/>
      <c r="K25" s="26"/>
      <c r="L25" s="34"/>
      <c r="N25" s="26"/>
      <c r="O25" s="26"/>
      <c r="P25" s="26"/>
      <c r="R25" s="58"/>
    </row>
    <row r="26" spans="2:18" ht="12.75">
      <c r="B26" s="58"/>
      <c r="D26" s="3" t="s">
        <v>19</v>
      </c>
      <c r="E26" s="3"/>
      <c r="F26" s="43"/>
      <c r="I26" s="26"/>
      <c r="J26" s="27"/>
      <c r="K26" s="26"/>
      <c r="L26" s="34"/>
      <c r="N26" s="26"/>
      <c r="O26" s="26"/>
      <c r="P26" s="26"/>
      <c r="R26" s="58"/>
    </row>
    <row r="27" spans="2:18" ht="12.75">
      <c r="B27" s="58"/>
      <c r="D27" s="38" t="s">
        <v>6</v>
      </c>
      <c r="E27" s="38"/>
      <c r="F27" s="43">
        <f>+F18</f>
        <v>4000</v>
      </c>
      <c r="I27" s="31"/>
      <c r="J27" s="32"/>
      <c r="K27" s="31"/>
      <c r="L27" s="33"/>
      <c r="N27" s="31"/>
      <c r="O27" s="31"/>
      <c r="P27" s="31"/>
      <c r="R27" s="58"/>
    </row>
    <row r="28" spans="2:18" ht="12.75">
      <c r="B28" s="58"/>
      <c r="D28" s="38" t="s">
        <v>16</v>
      </c>
      <c r="E28" s="38"/>
      <c r="F28" s="43">
        <f>VLOOKUP(F27,ART80A,3)</f>
        <v>0</v>
      </c>
      <c r="R28" s="58"/>
    </row>
    <row r="29" spans="2:18" ht="13.5" thickBot="1">
      <c r="B29" s="58"/>
      <c r="D29" s="2" t="s">
        <v>7</v>
      </c>
      <c r="F29" s="47">
        <f>+F28</f>
        <v>0</v>
      </c>
      <c r="R29" s="58"/>
    </row>
    <row r="30" spans="2:18" ht="13.5" thickTop="1">
      <c r="B30" s="58"/>
      <c r="F30" s="43"/>
      <c r="R30" s="58"/>
    </row>
    <row r="31" spans="2:18" ht="12.75">
      <c r="B31" s="58"/>
      <c r="D31" s="3" t="s">
        <v>17</v>
      </c>
      <c r="E31" s="3"/>
      <c r="F31" s="43"/>
      <c r="R31" s="58"/>
    </row>
    <row r="32" spans="2:18" ht="12.75">
      <c r="B32" s="58"/>
      <c r="D32" s="2" t="s">
        <v>38</v>
      </c>
      <c r="F32" s="43">
        <f>+F24</f>
        <v>300.05419199999994</v>
      </c>
      <c r="R32" s="58"/>
    </row>
    <row r="33" spans="2:18" ht="12.75">
      <c r="B33" s="58"/>
      <c r="D33" s="2" t="s">
        <v>18</v>
      </c>
      <c r="F33" s="43">
        <f>+F29</f>
        <v>0</v>
      </c>
      <c r="R33" s="58"/>
    </row>
    <row r="34" spans="2:18" ht="13.5" thickBot="1">
      <c r="B34" s="58"/>
      <c r="D34" s="2" t="s">
        <v>15</v>
      </c>
      <c r="F34" s="48">
        <f>+F32-F33</f>
        <v>300.05419199999994</v>
      </c>
      <c r="R34" s="58"/>
    </row>
    <row r="35" spans="2:18" ht="13.5" thickTop="1">
      <c r="B35" s="58"/>
      <c r="F35" s="43"/>
      <c r="R35" s="58"/>
    </row>
    <row r="36" spans="2:18" ht="5.25" customHeight="1">
      <c r="B36" s="58"/>
      <c r="C36" s="58"/>
      <c r="D36" s="59"/>
      <c r="E36" s="59"/>
      <c r="F36" s="60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4:6" ht="12.75">
      <c r="D37" s="12"/>
      <c r="F37" s="45"/>
    </row>
    <row r="38" spans="4:6" ht="12.75">
      <c r="D38" s="12"/>
      <c r="F38" s="43"/>
    </row>
    <row r="40" spans="2:18" ht="6" customHeight="1">
      <c r="B40" s="58"/>
      <c r="C40" s="58"/>
      <c r="D40" s="59"/>
      <c r="E40" s="59"/>
      <c r="F40" s="59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</row>
    <row r="41" spans="2:18" ht="12.75">
      <c r="B41" s="58"/>
      <c r="R41" s="58"/>
    </row>
    <row r="42" spans="2:20" ht="12.75">
      <c r="B42" s="58"/>
      <c r="D42" s="36"/>
      <c r="F42" s="37"/>
      <c r="I42" s="35"/>
      <c r="J42" s="54"/>
      <c r="N42" s="1"/>
      <c r="O42" s="1"/>
      <c r="P42" s="1"/>
      <c r="R42" s="58"/>
      <c r="S42" s="1"/>
      <c r="T42" s="1"/>
    </row>
    <row r="43" spans="2:20" ht="22.5">
      <c r="B43" s="58"/>
      <c r="D43" s="69" t="s">
        <v>25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R43" s="58"/>
      <c r="S43" s="1"/>
      <c r="T43" s="1"/>
    </row>
    <row r="44" spans="2:20" ht="12.75">
      <c r="B44" s="58"/>
      <c r="D44" s="36"/>
      <c r="F44" s="37"/>
      <c r="I44" s="53"/>
      <c r="N44" s="1"/>
      <c r="O44" s="1"/>
      <c r="P44" s="1"/>
      <c r="R44" s="58"/>
      <c r="S44" s="1"/>
      <c r="T44" s="1"/>
    </row>
    <row r="45" spans="2:18" ht="13.5" thickBot="1">
      <c r="B45" s="58"/>
      <c r="N45" s="1"/>
      <c r="O45" s="1"/>
      <c r="P45" s="1"/>
      <c r="R45" s="58"/>
    </row>
    <row r="46" spans="2:18" ht="13.5" thickBot="1">
      <c r="B46" s="58"/>
      <c r="D46" s="4" t="s">
        <v>22</v>
      </c>
      <c r="E46" s="5"/>
      <c r="F46" s="39" t="s">
        <v>21</v>
      </c>
      <c r="I46" s="14" t="s">
        <v>36</v>
      </c>
      <c r="J46" s="15"/>
      <c r="K46" s="15"/>
      <c r="L46" s="16"/>
      <c r="N46" s="17" t="s">
        <v>20</v>
      </c>
      <c r="O46" s="18"/>
      <c r="P46" s="57"/>
      <c r="R46" s="58"/>
    </row>
    <row r="47" spans="2:18" ht="13.5" thickBot="1">
      <c r="B47" s="58"/>
      <c r="D47" s="6"/>
      <c r="F47" s="40"/>
      <c r="I47" s="19"/>
      <c r="J47" s="19"/>
      <c r="K47" s="19"/>
      <c r="L47" s="19"/>
      <c r="N47" s="19"/>
      <c r="O47" s="19"/>
      <c r="P47" s="19"/>
      <c r="R47" s="58"/>
    </row>
    <row r="48" spans="2:18" ht="13.5" thickBot="1">
      <c r="B48" s="58"/>
      <c r="D48" s="7"/>
      <c r="F48" s="41"/>
      <c r="I48" s="20" t="s">
        <v>8</v>
      </c>
      <c r="J48" s="20" t="s">
        <v>9</v>
      </c>
      <c r="K48" s="20" t="s">
        <v>10</v>
      </c>
      <c r="L48" s="20" t="s">
        <v>11</v>
      </c>
      <c r="M48" s="21"/>
      <c r="N48" s="20" t="s">
        <v>8</v>
      </c>
      <c r="O48" s="20" t="s">
        <v>9</v>
      </c>
      <c r="P48" s="20" t="s">
        <v>10</v>
      </c>
      <c r="R48" s="58"/>
    </row>
    <row r="49" spans="2:18" ht="13.5" thickBot="1">
      <c r="B49" s="58"/>
      <c r="D49" s="7" t="s">
        <v>29</v>
      </c>
      <c r="F49" s="66">
        <v>5000</v>
      </c>
      <c r="I49" s="22"/>
      <c r="J49" s="22"/>
      <c r="K49" s="22" t="s">
        <v>12</v>
      </c>
      <c r="L49" s="22" t="s">
        <v>13</v>
      </c>
      <c r="M49" s="21"/>
      <c r="N49" s="22"/>
      <c r="O49" s="22"/>
      <c r="P49" s="22" t="s">
        <v>12</v>
      </c>
      <c r="R49" s="58"/>
    </row>
    <row r="50" spans="2:18" ht="13.5" thickBot="1">
      <c r="B50" s="58"/>
      <c r="D50" s="8" t="s">
        <v>31</v>
      </c>
      <c r="E50" s="8"/>
      <c r="F50" s="67">
        <f>F12+F49</f>
        <v>9000</v>
      </c>
      <c r="I50" s="23"/>
      <c r="J50" s="24"/>
      <c r="K50" s="23"/>
      <c r="L50" s="25"/>
      <c r="N50" s="23"/>
      <c r="O50" s="23"/>
      <c r="P50" s="23"/>
      <c r="R50" s="58"/>
    </row>
    <row r="51" spans="2:18" ht="12.75">
      <c r="B51" s="58"/>
      <c r="D51" s="8"/>
      <c r="E51" s="8"/>
      <c r="F51" s="44"/>
      <c r="I51" s="26"/>
      <c r="J51" s="27"/>
      <c r="K51" s="26"/>
      <c r="L51" s="28"/>
      <c r="N51" s="26"/>
      <c r="O51" s="50"/>
      <c r="P51" s="50"/>
      <c r="R51" s="58"/>
    </row>
    <row r="52" spans="2:18" ht="12.75">
      <c r="B52" s="58"/>
      <c r="D52" s="9"/>
      <c r="E52" s="9"/>
      <c r="F52" s="45"/>
      <c r="I52" s="29">
        <v>0.01</v>
      </c>
      <c r="J52" s="51">
        <v>644.58</v>
      </c>
      <c r="K52" s="49">
        <v>0</v>
      </c>
      <c r="L52" s="52">
        <v>0.0192</v>
      </c>
      <c r="N52" s="29">
        <v>0.01</v>
      </c>
      <c r="O52" s="49">
        <v>1768.96</v>
      </c>
      <c r="P52" s="49">
        <v>407.02</v>
      </c>
      <c r="R52" s="58"/>
    </row>
    <row r="53" spans="2:18" ht="12.75">
      <c r="B53" s="58"/>
      <c r="D53" s="36" t="s">
        <v>37</v>
      </c>
      <c r="E53" s="3"/>
      <c r="F53" s="45"/>
      <c r="I53" s="29">
        <f aca="true" t="shared" si="2" ref="I53:I59">+J52+0.01</f>
        <v>644.59</v>
      </c>
      <c r="J53" s="51">
        <v>5470.92</v>
      </c>
      <c r="K53" s="49">
        <v>12.38</v>
      </c>
      <c r="L53" s="52">
        <v>0.064</v>
      </c>
      <c r="N53" s="29">
        <f>+O52+0.01</f>
        <v>1768.97</v>
      </c>
      <c r="O53" s="49">
        <v>2653.38</v>
      </c>
      <c r="P53" s="49">
        <v>406.83</v>
      </c>
      <c r="R53" s="58"/>
    </row>
    <row r="54" spans="2:18" ht="13.5" thickBot="1">
      <c r="B54" s="58"/>
      <c r="D54" s="8" t="s">
        <v>23</v>
      </c>
      <c r="E54" s="8"/>
      <c r="F54" s="46">
        <f>SUM(F50:F53)</f>
        <v>9000</v>
      </c>
      <c r="I54" s="29">
        <f t="shared" si="2"/>
        <v>5470.93</v>
      </c>
      <c r="J54" s="51">
        <v>9614.66</v>
      </c>
      <c r="K54" s="49">
        <v>321.26</v>
      </c>
      <c r="L54" s="52">
        <v>0.1088</v>
      </c>
      <c r="N54" s="29">
        <f aca="true" t="shared" si="3" ref="N54:N62">+O53+0.01</f>
        <v>2653.3900000000003</v>
      </c>
      <c r="O54" s="49">
        <v>3472.84</v>
      </c>
      <c r="P54" s="49">
        <v>406.62</v>
      </c>
      <c r="R54" s="58"/>
    </row>
    <row r="55" spans="2:18" ht="13.5" thickBot="1">
      <c r="B55" s="58"/>
      <c r="D55" s="8" t="s">
        <v>24</v>
      </c>
      <c r="E55" s="8"/>
      <c r="F55" s="63">
        <v>0</v>
      </c>
      <c r="I55" s="29">
        <f t="shared" si="2"/>
        <v>9614.67</v>
      </c>
      <c r="J55" s="51">
        <v>11176.62</v>
      </c>
      <c r="K55" s="49">
        <v>772.1</v>
      </c>
      <c r="L55" s="52">
        <v>0.16</v>
      </c>
      <c r="N55" s="29">
        <f t="shared" si="3"/>
        <v>3472.8500000000004</v>
      </c>
      <c r="O55" s="49">
        <v>3537.87</v>
      </c>
      <c r="P55" s="49">
        <v>392.77</v>
      </c>
      <c r="R55" s="58"/>
    </row>
    <row r="56" spans="2:18" ht="12.75">
      <c r="B56" s="58"/>
      <c r="D56" s="11" t="s">
        <v>0</v>
      </c>
      <c r="E56" s="11"/>
      <c r="F56" s="46">
        <f>+F54-F55</f>
        <v>9000</v>
      </c>
      <c r="I56" s="29">
        <f t="shared" si="2"/>
        <v>11176.630000000001</v>
      </c>
      <c r="J56" s="51">
        <v>13381.47</v>
      </c>
      <c r="K56" s="49">
        <v>1022.01</v>
      </c>
      <c r="L56" s="52">
        <v>0.1792</v>
      </c>
      <c r="N56" s="29">
        <f t="shared" si="3"/>
        <v>3537.88</v>
      </c>
      <c r="O56" s="49">
        <v>4446.15</v>
      </c>
      <c r="P56" s="49">
        <v>382.46</v>
      </c>
      <c r="R56" s="58"/>
    </row>
    <row r="57" spans="2:18" ht="12.75">
      <c r="B57" s="58"/>
      <c r="D57" s="8" t="s">
        <v>1</v>
      </c>
      <c r="E57" s="8"/>
      <c r="F57" s="43">
        <f>VLOOKUP(F56,pimpi,1)</f>
        <v>5470.93</v>
      </c>
      <c r="I57" s="29">
        <f t="shared" si="2"/>
        <v>13381.48</v>
      </c>
      <c r="J57" s="51">
        <v>26988.5</v>
      </c>
      <c r="K57" s="49">
        <v>1417.12</v>
      </c>
      <c r="L57" s="52">
        <v>0.2136</v>
      </c>
      <c r="N57" s="29">
        <f t="shared" si="3"/>
        <v>4446.16</v>
      </c>
      <c r="O57" s="49">
        <v>4717.18</v>
      </c>
      <c r="P57" s="49">
        <v>354.23</v>
      </c>
      <c r="R57" s="58"/>
    </row>
    <row r="58" spans="2:18" ht="12.75">
      <c r="B58" s="58"/>
      <c r="D58" s="8" t="s">
        <v>2</v>
      </c>
      <c r="E58" s="8"/>
      <c r="F58" s="43">
        <f>+F56-F57</f>
        <v>3529.0699999999997</v>
      </c>
      <c r="I58" s="29">
        <f t="shared" si="2"/>
        <v>26988.51</v>
      </c>
      <c r="J58" s="51">
        <v>42537.58</v>
      </c>
      <c r="K58" s="49">
        <v>4323.58</v>
      </c>
      <c r="L58" s="52">
        <v>0.2352</v>
      </c>
      <c r="N58" s="29">
        <f t="shared" si="3"/>
        <v>4717.1900000000005</v>
      </c>
      <c r="O58" s="49">
        <v>5335.42</v>
      </c>
      <c r="P58" s="49">
        <v>324.87</v>
      </c>
      <c r="R58" s="58"/>
    </row>
    <row r="59" spans="2:18" ht="12.75">
      <c r="B59" s="58"/>
      <c r="D59" s="2" t="s">
        <v>3</v>
      </c>
      <c r="F59" s="56">
        <f>VLOOKUP(F57,pimpi,4)</f>
        <v>0.1088</v>
      </c>
      <c r="I59" s="29">
        <f t="shared" si="2"/>
        <v>42537.590000000004</v>
      </c>
      <c r="J59" s="55">
        <v>81211.25</v>
      </c>
      <c r="K59" s="49">
        <v>7980.73</v>
      </c>
      <c r="L59" s="52">
        <v>0.3</v>
      </c>
      <c r="N59" s="29">
        <f t="shared" si="3"/>
        <v>5335.43</v>
      </c>
      <c r="O59" s="29">
        <v>6224.67</v>
      </c>
      <c r="P59" s="49">
        <v>294.63</v>
      </c>
      <c r="R59" s="58"/>
    </row>
    <row r="60" spans="2:18" ht="12.75">
      <c r="B60" s="58"/>
      <c r="D60" s="2" t="s">
        <v>4</v>
      </c>
      <c r="F60" s="43">
        <f>+F58*F59</f>
        <v>383.962816</v>
      </c>
      <c r="I60" s="29">
        <v>81211.26</v>
      </c>
      <c r="J60" s="30">
        <v>108281.67</v>
      </c>
      <c r="K60" s="29">
        <v>19582.83</v>
      </c>
      <c r="L60" s="34">
        <v>0.32</v>
      </c>
      <c r="N60" s="29">
        <f t="shared" si="3"/>
        <v>6224.68</v>
      </c>
      <c r="O60" s="29">
        <v>7113.9</v>
      </c>
      <c r="P60" s="29">
        <v>253.54</v>
      </c>
      <c r="R60" s="58"/>
    </row>
    <row r="61" spans="2:18" ht="12.75">
      <c r="B61" s="58"/>
      <c r="D61" s="2" t="s">
        <v>5</v>
      </c>
      <c r="F61" s="43">
        <f>VLOOKUP(F57,pimpi,3)</f>
        <v>321.26</v>
      </c>
      <c r="I61" s="29">
        <v>108281.68</v>
      </c>
      <c r="J61" s="30">
        <v>324845.01</v>
      </c>
      <c r="K61" s="29">
        <v>28245.36</v>
      </c>
      <c r="L61" s="34">
        <v>0.34</v>
      </c>
      <c r="N61" s="29">
        <f t="shared" si="3"/>
        <v>7113.91</v>
      </c>
      <c r="O61" s="68">
        <v>7382.33</v>
      </c>
      <c r="P61" s="29">
        <v>217.61</v>
      </c>
      <c r="R61" s="58"/>
    </row>
    <row r="62" spans="2:18" ht="13.5" thickBot="1">
      <c r="B62" s="58"/>
      <c r="D62" s="2" t="s">
        <v>39</v>
      </c>
      <c r="E62" s="10"/>
      <c r="F62" s="47">
        <f>+F60+F61</f>
        <v>705.222816</v>
      </c>
      <c r="I62" s="29">
        <v>324845.02</v>
      </c>
      <c r="J62" s="30" t="s">
        <v>33</v>
      </c>
      <c r="K62" s="29">
        <v>101876.9</v>
      </c>
      <c r="L62" s="34">
        <v>0.35</v>
      </c>
      <c r="M62" s="29"/>
      <c r="N62" s="29">
        <f t="shared" si="3"/>
        <v>7382.34</v>
      </c>
      <c r="O62" s="68" t="s">
        <v>40</v>
      </c>
      <c r="P62" s="29">
        <v>0</v>
      </c>
      <c r="R62" s="58"/>
    </row>
    <row r="63" spans="2:18" ht="13.5" thickTop="1">
      <c r="B63" s="58"/>
      <c r="F63" s="43"/>
      <c r="I63" s="26"/>
      <c r="J63" s="27"/>
      <c r="K63" s="26"/>
      <c r="L63" s="34"/>
      <c r="N63" s="26"/>
      <c r="O63" s="26"/>
      <c r="P63" s="26"/>
      <c r="R63" s="58"/>
    </row>
    <row r="64" spans="2:18" ht="12.75">
      <c r="B64" s="58"/>
      <c r="D64" s="3" t="s">
        <v>19</v>
      </c>
      <c r="E64" s="3"/>
      <c r="F64" s="43"/>
      <c r="I64" s="26"/>
      <c r="J64" s="27"/>
      <c r="K64" s="26"/>
      <c r="L64" s="34"/>
      <c r="N64" s="26"/>
      <c r="O64" s="26"/>
      <c r="P64" s="26"/>
      <c r="R64" s="58"/>
    </row>
    <row r="65" spans="2:18" ht="12.75">
      <c r="B65" s="58"/>
      <c r="D65" s="38" t="s">
        <v>6</v>
      </c>
      <c r="E65" s="38"/>
      <c r="F65" s="43">
        <f>+F56</f>
        <v>9000</v>
      </c>
      <c r="I65" s="31"/>
      <c r="J65" s="32"/>
      <c r="K65" s="31"/>
      <c r="L65" s="33"/>
      <c r="N65" s="31"/>
      <c r="O65" s="31"/>
      <c r="P65" s="31"/>
      <c r="R65" s="58"/>
    </row>
    <row r="66" spans="2:18" ht="12.75">
      <c r="B66" s="58"/>
      <c r="D66" s="38" t="s">
        <v>16</v>
      </c>
      <c r="E66" s="38"/>
      <c r="F66" s="43">
        <f>VLOOKUP(F65,pimpi2,3)</f>
        <v>0</v>
      </c>
      <c r="R66" s="58"/>
    </row>
    <row r="67" spans="2:18" ht="13.5" thickBot="1">
      <c r="B67" s="58"/>
      <c r="D67" s="2" t="s">
        <v>7</v>
      </c>
      <c r="F67" s="47">
        <f>+F66</f>
        <v>0</v>
      </c>
      <c r="R67" s="58"/>
    </row>
    <row r="68" spans="2:18" ht="13.5" thickTop="1">
      <c r="B68" s="58"/>
      <c r="F68" s="43"/>
      <c r="R68" s="58"/>
    </row>
    <row r="69" spans="2:18" ht="12.75">
      <c r="B69" s="58"/>
      <c r="D69" s="3" t="s">
        <v>17</v>
      </c>
      <c r="E69" s="3"/>
      <c r="F69" s="43"/>
      <c r="R69" s="58"/>
    </row>
    <row r="70" spans="2:18" ht="12.75">
      <c r="B70" s="58"/>
      <c r="D70" s="2" t="s">
        <v>38</v>
      </c>
      <c r="F70" s="43">
        <f>+F62</f>
        <v>705.222816</v>
      </c>
      <c r="R70" s="58"/>
    </row>
    <row r="71" spans="2:18" ht="12.75">
      <c r="B71" s="58"/>
      <c r="D71" s="2" t="s">
        <v>18</v>
      </c>
      <c r="F71" s="43">
        <f>+F67</f>
        <v>0</v>
      </c>
      <c r="R71" s="58"/>
    </row>
    <row r="72" spans="2:18" ht="13.5" thickBot="1">
      <c r="B72" s="58"/>
      <c r="D72" s="2" t="s">
        <v>15</v>
      </c>
      <c r="F72" s="64">
        <f>+F70-F71</f>
        <v>705.222816</v>
      </c>
      <c r="R72" s="58"/>
    </row>
    <row r="73" spans="2:18" ht="13.5" thickTop="1">
      <c r="B73" s="58"/>
      <c r="D73" s="2" t="s">
        <v>28</v>
      </c>
      <c r="F73" s="43">
        <f>+F34</f>
        <v>300.05419199999994</v>
      </c>
      <c r="R73" s="58"/>
    </row>
    <row r="74" spans="2:18" ht="13.5" thickBot="1">
      <c r="B74" s="58"/>
      <c r="D74" s="2" t="s">
        <v>27</v>
      </c>
      <c r="F74" s="65">
        <f>F72-F73</f>
        <v>405.168624</v>
      </c>
      <c r="R74" s="58"/>
    </row>
    <row r="75" spans="2:18" ht="6.75" customHeight="1">
      <c r="B75" s="58"/>
      <c r="C75" s="58"/>
      <c r="D75" s="59"/>
      <c r="E75" s="59"/>
      <c r="F75" s="59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</row>
  </sheetData>
  <sheetProtection/>
  <mergeCells count="2">
    <mergeCell ref="D5:P5"/>
    <mergeCell ref="D43:P43"/>
  </mergeCells>
  <printOptions/>
  <pageMargins left="0.7874015748031497" right="0.7874015748031497" top="1.3779527559055118" bottom="0.984251968503937" header="0.5118110236220472" footer="0.5118110236220472"/>
  <pageSetup horizontalDpi="180" verticalDpi="180"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Microsoft Office User</cp:lastModifiedBy>
  <cp:lastPrinted>2014-01-28T17:53:42Z</cp:lastPrinted>
  <dcterms:created xsi:type="dcterms:W3CDTF">2000-07-03T02:59:05Z</dcterms:created>
  <dcterms:modified xsi:type="dcterms:W3CDTF">2021-01-29T23:21:58Z</dcterms:modified>
  <cp:category/>
  <cp:version/>
  <cp:contentType/>
  <cp:contentStatus/>
</cp:coreProperties>
</file>